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CAT_LAborales" sheetId="1" r:id="rId1"/>
    <sheet name="CAT_FUNCIONARIOS" sheetId="2" r:id="rId2"/>
  </sheets>
  <definedNames>
    <definedName name="_xlnm.Print_Titles" localSheetId="1">'CAT_FUNCIONARIOS'!$A:$A,'CAT_FUNCIONARIOS'!$1:$1</definedName>
    <definedName name="_xlnm.Print_Titles" localSheetId="0">'CAT_LAborales'!$A:$B,'CAT_LAborales'!$1:$1</definedName>
  </definedNames>
  <calcPr fullCalcOnLoad="1"/>
</workbook>
</file>

<file path=xl/sharedStrings.xml><?xml version="1.0" encoding="utf-8"?>
<sst xmlns="http://schemas.openxmlformats.org/spreadsheetml/2006/main" count="67" uniqueCount="52">
  <si>
    <t xml:space="preserve">GRUPO </t>
  </si>
  <si>
    <t>DESCRIPCIÓN</t>
  </si>
  <si>
    <t>SUELDO</t>
  </si>
  <si>
    <t>COMP. CATEGORIA</t>
  </si>
  <si>
    <t>C. DIRECCION</t>
  </si>
  <si>
    <t>INTEGRO ANUAL</t>
  </si>
  <si>
    <t>GRUPO I</t>
  </si>
  <si>
    <t>TIT. SUP. APOYO DOCENCIA E INVEST. DTOR SERVICIO</t>
  </si>
  <si>
    <t>TIT. SUP. APOYO DOCENCIA E INVEST. SUBDIRECTOR SERV</t>
  </si>
  <si>
    <t>GRUPO II</t>
  </si>
  <si>
    <t>GRUPO III</t>
  </si>
  <si>
    <t>ENGARGADO DE EQUIPO</t>
  </si>
  <si>
    <t>GRUPO IV</t>
  </si>
  <si>
    <t>COMP. DESTINO</t>
  </si>
  <si>
    <t>100% C.DESTINO
-PAGA EXTRA-</t>
  </si>
  <si>
    <t>COMP. ESPECIFICO</t>
  </si>
  <si>
    <t>1/3 C.Espcifico
-PAGA EXTRA-</t>
  </si>
  <si>
    <t>Nº DE EFECTIVOS En Nomina 2007</t>
  </si>
  <si>
    <t xml:space="preserve"> COSTE UNITARIO
 1 TRAMO</t>
  </si>
  <si>
    <t xml:space="preserve"> COSTE UNITARIO
 2 TRAMO</t>
  </si>
  <si>
    <t xml:space="preserve"> COSTE UNITARIO
3 TRAMO</t>
  </si>
  <si>
    <t xml:space="preserve"> COSTE UNITARIO
4 TRAMO</t>
  </si>
  <si>
    <t xml:space="preserve"> COSTE TOTAL
1 TRAMO</t>
  </si>
  <si>
    <t xml:space="preserve"> COSTE TOTAL
2 TRAMO</t>
  </si>
  <si>
    <t xml:space="preserve"> COSTE TOTAL
3 TRAMO</t>
  </si>
  <si>
    <t xml:space="preserve"> COSTE TOTAL
4 TRAMO</t>
  </si>
  <si>
    <t>1 TRAMO</t>
  </si>
  <si>
    <t>2 TRAMO</t>
  </si>
  <si>
    <t>3 TRAMO</t>
  </si>
  <si>
    <t>4 TRAMO</t>
  </si>
  <si>
    <t xml:space="preserve"> LA SEGURIDAD SOCIAL DEL 1 TRAMO</t>
  </si>
  <si>
    <t xml:space="preserve"> LA SEGURIDAD SOCIAL DEL 2 TRAMO</t>
  </si>
  <si>
    <t xml:space="preserve"> LA SEGURIDAD SOCIAL DEL 3 TRAMO</t>
  </si>
  <si>
    <t xml:space="preserve"> LA SEGURIDAD SOCIAL DEL 4 TRAMO</t>
  </si>
  <si>
    <t>TITULADO SUPERIOR (MEDIA EN COMP CATEGORIA)</t>
  </si>
  <si>
    <t>TITULADO GRADO MEDIO (MEDIA EN COMP CATEGORIA)</t>
  </si>
  <si>
    <t>TEC. AUX. DE CONSEJERIA</t>
  </si>
  <si>
    <t>TEC ESPECIALISTA ((MEDIA EN COMP CATEGORIA)</t>
  </si>
  <si>
    <t>TITULADO GRADO MEDIO APOYO DOC. E INV. DTOR SERVICIO</t>
  </si>
  <si>
    <t>TITULADO GRADO MEDIO APOYO DOC. E INV. SUBDIR SERVICIO</t>
  </si>
  <si>
    <t xml:space="preserve"> LA SEGURIDAD SOCIAL DEL
1 TRAMO</t>
  </si>
  <si>
    <t xml:space="preserve"> LA SEGURIDAD SOCIAL DEL
2 TRAMO</t>
  </si>
  <si>
    <t xml:space="preserve"> LA SEGURIDAD SOCIAL DEL
3 TRAMO</t>
  </si>
  <si>
    <t xml:space="preserve"> LA SEGURIDAD SOCIAL DEL
 4 TRAMO</t>
  </si>
  <si>
    <r>
      <t>1º INTERVALO
INTERVALO 28-</t>
    </r>
    <r>
      <rPr>
        <b/>
        <sz val="11"/>
        <rFont val="Arial"/>
        <family val="2"/>
      </rPr>
      <t xml:space="preserve">29
</t>
    </r>
    <r>
      <rPr>
        <sz val="11"/>
        <rFont val="Arial"/>
        <family val="2"/>
      </rPr>
      <t>GRUPO A</t>
    </r>
  </si>
  <si>
    <r>
      <t>2º INTERVALO
INTERVALO 26</t>
    </r>
    <r>
      <rPr>
        <b/>
        <sz val="11"/>
        <rFont val="Arial"/>
        <family val="2"/>
      </rPr>
      <t xml:space="preserve">-27
</t>
    </r>
    <r>
      <rPr>
        <sz val="11"/>
        <rFont val="Arial"/>
        <family val="2"/>
      </rPr>
      <t>GRUPO A</t>
    </r>
  </si>
  <si>
    <r>
      <t>3º INTERVALO
INTERVALO 24</t>
    </r>
    <r>
      <rPr>
        <b/>
        <sz val="11"/>
        <rFont val="Arial"/>
        <family val="2"/>
      </rPr>
      <t xml:space="preserve">-25
</t>
    </r>
    <r>
      <rPr>
        <sz val="11"/>
        <rFont val="Arial"/>
        <family val="2"/>
      </rPr>
      <t>GRUPO B</t>
    </r>
  </si>
  <si>
    <r>
      <t>4º INTERVALO
NIVELES 21-22-</t>
    </r>
    <r>
      <rPr>
        <b/>
        <sz val="11"/>
        <rFont val="Arial"/>
        <family val="2"/>
      </rPr>
      <t xml:space="preserve">23
</t>
    </r>
    <r>
      <rPr>
        <sz val="11"/>
        <rFont val="Arial"/>
        <family val="2"/>
      </rPr>
      <t>GRUPO B</t>
    </r>
  </si>
  <si>
    <r>
      <t>5º INTERVALO
NIVELES 18-19-</t>
    </r>
    <r>
      <rPr>
        <b/>
        <sz val="11"/>
        <rFont val="Arial"/>
        <family val="2"/>
      </rPr>
      <t xml:space="preserve">20
</t>
    </r>
    <r>
      <rPr>
        <sz val="11"/>
        <rFont val="Arial"/>
        <family val="2"/>
      </rPr>
      <t>GRUPO C</t>
    </r>
  </si>
  <si>
    <r>
      <t xml:space="preserve">6º INTERVALO
NIVELES </t>
    </r>
    <r>
      <rPr>
        <b/>
        <sz val="11"/>
        <rFont val="Arial"/>
        <family val="2"/>
      </rPr>
      <t xml:space="preserve">18
</t>
    </r>
    <r>
      <rPr>
        <sz val="11"/>
        <rFont val="Arial"/>
        <family val="2"/>
      </rPr>
      <t>GRUPO C</t>
    </r>
  </si>
  <si>
    <r>
      <t>7º INTERVALO
NIVELES 16-</t>
    </r>
    <r>
      <rPr>
        <b/>
        <sz val="11"/>
        <rFont val="Arial"/>
        <family val="2"/>
      </rPr>
      <t xml:space="preserve">17
</t>
    </r>
    <r>
      <rPr>
        <sz val="11"/>
        <rFont val="Arial"/>
        <family val="2"/>
      </rPr>
      <t>GRUPO C</t>
    </r>
  </si>
  <si>
    <r>
      <t xml:space="preserve">8º INTERVALO
NIVELES </t>
    </r>
    <r>
      <rPr>
        <b/>
        <sz val="11"/>
        <rFont val="Arial"/>
        <family val="2"/>
      </rPr>
      <t xml:space="preserve">15
</t>
    </r>
    <r>
      <rPr>
        <sz val="11"/>
        <rFont val="Arial"/>
        <family val="2"/>
      </rPr>
      <t>GRUPO D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</si>
</sst>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%"/>
    <numFmt numFmtId="166" formatCode="#,##0\ &quot;€&quot;"/>
  </numFmts>
  <fonts count="10">
    <font>
      <sz val="10"/>
      <name val="CG 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CG Times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5" fillId="0" borderId="1" xfId="22" applyNumberFormat="1" applyFont="1" applyBorder="1" applyAlignment="1">
      <alignment vertical="center" wrapText="1"/>
      <protection/>
    </xf>
    <xf numFmtId="164" fontId="5" fillId="0" borderId="1" xfId="22" applyNumberFormat="1" applyFont="1" applyFill="1" applyBorder="1" applyAlignment="1">
      <alignment vertical="center" wrapText="1"/>
      <protection/>
    </xf>
    <xf numFmtId="164" fontId="5" fillId="0" borderId="2" xfId="22" applyNumberFormat="1" applyFont="1" applyFill="1" applyBorder="1" applyAlignment="1">
      <alignment vertical="center" wrapText="1"/>
      <protection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4" fillId="2" borderId="5" xfId="21" applyNumberFormat="1" applyFont="1" applyFill="1" applyBorder="1" applyAlignment="1">
      <alignment horizontal="center" vertical="center" wrapText="1"/>
      <protection/>
    </xf>
    <xf numFmtId="10" fontId="4" fillId="2" borderId="5" xfId="21" applyNumberFormat="1" applyFont="1" applyFill="1" applyBorder="1" applyAlignment="1">
      <alignment horizontal="center" vertical="center" wrapText="1"/>
      <protection/>
    </xf>
    <xf numFmtId="10" fontId="4" fillId="2" borderId="6" xfId="21" applyNumberFormat="1" applyFont="1" applyFill="1" applyBorder="1" applyAlignment="1">
      <alignment horizontal="center" vertical="center" wrapText="1"/>
      <protection/>
    </xf>
    <xf numFmtId="3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4" fillId="3" borderId="5" xfId="0" applyNumberFormat="1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10" fontId="4" fillId="2" borderId="8" xfId="21" applyNumberFormat="1" applyFont="1" applyFill="1" applyBorder="1" applyAlignment="1">
      <alignment horizontal="center" vertical="center" wrapText="1"/>
      <protection/>
    </xf>
    <xf numFmtId="10" fontId="4" fillId="2" borderId="9" xfId="21" applyNumberFormat="1" applyFont="1" applyFill="1" applyBorder="1" applyAlignment="1">
      <alignment horizontal="center" vertical="center" wrapText="1"/>
      <protection/>
    </xf>
    <xf numFmtId="164" fontId="4" fillId="2" borderId="8" xfId="21" applyNumberFormat="1" applyFont="1" applyFill="1" applyBorder="1" applyAlignment="1">
      <alignment horizontal="center" vertical="center" wrapText="1"/>
      <protection/>
    </xf>
    <xf numFmtId="10" fontId="4" fillId="2" borderId="8" xfId="0" applyNumberFormat="1" applyFont="1" applyFill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64" fontId="4" fillId="2" borderId="5" xfId="22" applyNumberFormat="1" applyFont="1" applyFill="1" applyBorder="1" applyAlignment="1">
      <alignment horizontal="center" vertical="center" wrapText="1"/>
      <protection/>
    </xf>
    <xf numFmtId="164" fontId="4" fillId="2" borderId="8" xfId="22" applyNumberFormat="1" applyFont="1" applyFill="1" applyBorder="1" applyAlignment="1">
      <alignment horizontal="center" vertical="center" wrapText="1"/>
      <protection/>
    </xf>
    <xf numFmtId="10" fontId="4" fillId="2" borderId="1" xfId="21" applyNumberFormat="1" applyFont="1" applyFill="1" applyBorder="1" applyAlignment="1">
      <alignment horizontal="center" vertical="center" wrapText="1"/>
      <protection/>
    </xf>
    <xf numFmtId="164" fontId="0" fillId="0" borderId="11" xfId="0" applyNumberForma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14" xfId="0" applyNumberFormat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7" fillId="2" borderId="18" xfId="21" applyFont="1" applyFill="1" applyBorder="1" applyAlignment="1">
      <alignment horizontal="center" vertical="center" wrapText="1"/>
      <protection/>
    </xf>
    <xf numFmtId="0" fontId="7" fillId="2" borderId="19" xfId="2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20" xfId="21" applyFont="1" applyFill="1" applyBorder="1" applyAlignment="1">
      <alignment horizontal="center" vertical="center" wrapText="1"/>
      <protection/>
    </xf>
    <xf numFmtId="0" fontId="8" fillId="0" borderId="21" xfId="21" applyFont="1" applyBorder="1" applyAlignment="1">
      <alignment vertical="center" wrapText="1"/>
      <protection/>
    </xf>
    <xf numFmtId="0" fontId="8" fillId="0" borderId="22" xfId="21" applyFont="1" applyBorder="1" applyAlignment="1">
      <alignment vertical="center" wrapText="1"/>
      <protection/>
    </xf>
    <xf numFmtId="0" fontId="8" fillId="0" borderId="23" xfId="22" applyFont="1" applyBorder="1" applyAlignment="1">
      <alignment vertical="center" wrapText="1"/>
      <protection/>
    </xf>
    <xf numFmtId="0" fontId="8" fillId="0" borderId="21" xfId="22" applyFont="1" applyBorder="1" applyAlignment="1">
      <alignment vertical="center" wrapText="1"/>
      <protection/>
    </xf>
    <xf numFmtId="0" fontId="8" fillId="0" borderId="22" xfId="22" applyFont="1" applyBorder="1" applyAlignment="1">
      <alignment vertical="center" wrapText="1"/>
      <protection/>
    </xf>
    <xf numFmtId="0" fontId="8" fillId="0" borderId="1" xfId="22" applyFont="1" applyBorder="1" applyAlignment="1">
      <alignment vertical="center" wrapText="1"/>
      <protection/>
    </xf>
    <xf numFmtId="10" fontId="7" fillId="2" borderId="5" xfId="21" applyNumberFormat="1" applyFont="1" applyFill="1" applyBorder="1" applyAlignment="1">
      <alignment horizontal="center" vertical="center" wrapText="1"/>
      <protection/>
    </xf>
    <xf numFmtId="164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8" fillId="0" borderId="24" xfId="22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7" fillId="2" borderId="18" xfId="22" applyFont="1" applyFill="1" applyBorder="1" applyAlignment="1">
      <alignment horizontal="center" vertical="center" wrapText="1"/>
      <protection/>
    </xf>
    <xf numFmtId="0" fontId="7" fillId="2" borderId="19" xfId="22" applyFont="1" applyFill="1" applyBorder="1" applyAlignment="1">
      <alignment horizontal="center" vertical="center" wrapText="1"/>
      <protection/>
    </xf>
    <xf numFmtId="0" fontId="8" fillId="0" borderId="24" xfId="22" applyFont="1" applyBorder="1" applyAlignment="1">
      <alignment vertical="center" wrapText="1"/>
      <protection/>
    </xf>
    <xf numFmtId="10" fontId="7" fillId="2" borderId="3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4" fillId="2" borderId="25" xfId="21" applyNumberFormat="1" applyFont="1" applyFill="1" applyBorder="1" applyAlignment="1">
      <alignment horizontal="center" vertical="center" wrapText="1"/>
      <protection/>
    </xf>
    <xf numFmtId="10" fontId="4" fillId="2" borderId="10" xfId="21" applyNumberFormat="1" applyFont="1" applyFill="1" applyBorder="1" applyAlignment="1">
      <alignment horizontal="center" vertical="center" wrapText="1"/>
      <protection/>
    </xf>
    <xf numFmtId="164" fontId="0" fillId="0" borderId="26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0" fontId="7" fillId="2" borderId="6" xfId="21" applyNumberFormat="1" applyFont="1" applyFill="1" applyBorder="1" applyAlignment="1">
      <alignment horizontal="center" vertical="center" wrapText="1"/>
      <protection/>
    </xf>
    <xf numFmtId="10" fontId="7" fillId="2" borderId="4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4" xfId="0" applyNumberFormat="1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vertical="center" wrapText="1"/>
    </xf>
    <xf numFmtId="166" fontId="9" fillId="0" borderId="11" xfId="0" applyNumberFormat="1" applyFont="1" applyBorder="1" applyAlignment="1">
      <alignment vertical="center"/>
    </xf>
    <xf numFmtId="166" fontId="9" fillId="0" borderId="13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6" fontId="9" fillId="0" borderId="30" xfId="0" applyNumberFormat="1" applyFont="1" applyBorder="1" applyAlignment="1">
      <alignment vertical="center"/>
    </xf>
    <xf numFmtId="166" fontId="9" fillId="0" borderId="16" xfId="0" applyNumberFormat="1" applyFont="1" applyBorder="1" applyAlignment="1">
      <alignment vertical="center"/>
    </xf>
    <xf numFmtId="166" fontId="9" fillId="0" borderId="15" xfId="0" applyNumberFormat="1" applyFont="1" applyBorder="1" applyAlignment="1">
      <alignment vertical="center"/>
    </xf>
    <xf numFmtId="166" fontId="9" fillId="0" borderId="14" xfId="0" applyNumberFormat="1" applyFont="1" applyBorder="1" applyAlignment="1">
      <alignment vertical="center"/>
    </xf>
    <xf numFmtId="166" fontId="9" fillId="0" borderId="17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9" fillId="0" borderId="4" xfId="0" applyNumberFormat="1" applyFont="1" applyBorder="1" applyAlignment="1">
      <alignment vertical="center"/>
    </xf>
    <xf numFmtId="0" fontId="8" fillId="0" borderId="18" xfId="22" applyFont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8" xfId="22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8" fillId="0" borderId="31" xfId="22" applyFont="1" applyBorder="1" applyAlignment="1">
      <alignment horizontal="center" vertical="center" wrapText="1"/>
      <protection/>
    </xf>
    <xf numFmtId="0" fontId="8" fillId="0" borderId="19" xfId="22" applyFont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lemento de mejora_2007_jm" xfId="21"/>
    <cellStyle name="Normal_complemento de mejora_2007_jm (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B1">
      <selection activeCell="Q10" sqref="Q10"/>
    </sheetView>
  </sheetViews>
  <sheetFormatPr defaultColWidth="12" defaultRowHeight="12.75"/>
  <cols>
    <col min="1" max="1" width="26.83203125" style="54" customWidth="1"/>
    <col min="2" max="2" width="75.16015625" style="41" customWidth="1"/>
    <col min="3" max="6" width="0" style="7" hidden="1" customWidth="1"/>
    <col min="7" max="7" width="9.83203125" style="0" hidden="1" customWidth="1"/>
    <col min="8" max="10" width="0" style="0" hidden="1" customWidth="1"/>
    <col min="11" max="11" width="0" style="12" hidden="1" customWidth="1"/>
    <col min="12" max="13" width="13.83203125" style="0" hidden="1" customWidth="1"/>
    <col min="14" max="14" width="14.83203125" style="0" hidden="1" customWidth="1"/>
    <col min="15" max="15" width="14.33203125" style="0" hidden="1" customWidth="1"/>
    <col min="16" max="16" width="13.33203125" style="41" customWidth="1"/>
    <col min="17" max="17" width="13" style="41" customWidth="1"/>
    <col min="18" max="18" width="12.33203125" style="41" bestFit="1" customWidth="1"/>
    <col min="19" max="19" width="12" style="41" customWidth="1"/>
    <col min="20" max="23" width="0" style="0" hidden="1" customWidth="1"/>
  </cols>
  <sheetData>
    <row r="1" spans="1:23" ht="46.5" thickBot="1" thickTop="1">
      <c r="A1" s="39" t="s">
        <v>0</v>
      </c>
      <c r="B1" s="42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18</v>
      </c>
      <c r="H1" s="9" t="s">
        <v>19</v>
      </c>
      <c r="I1" s="9" t="s">
        <v>20</v>
      </c>
      <c r="J1" s="9" t="s">
        <v>21</v>
      </c>
      <c r="K1" s="13" t="s">
        <v>17</v>
      </c>
      <c r="L1" s="9" t="s">
        <v>22</v>
      </c>
      <c r="M1" s="9" t="s">
        <v>23</v>
      </c>
      <c r="N1" s="9" t="s">
        <v>24</v>
      </c>
      <c r="O1" s="9" t="s">
        <v>25</v>
      </c>
      <c r="P1" s="50" t="s">
        <v>26</v>
      </c>
      <c r="Q1" s="50" t="s">
        <v>27</v>
      </c>
      <c r="R1" s="50" t="s">
        <v>28</v>
      </c>
      <c r="S1" s="67" t="s">
        <v>29</v>
      </c>
      <c r="T1" s="60" t="s">
        <v>30</v>
      </c>
      <c r="U1" s="9" t="s">
        <v>31</v>
      </c>
      <c r="V1" s="9" t="s">
        <v>32</v>
      </c>
      <c r="W1" s="10" t="s">
        <v>33</v>
      </c>
    </row>
    <row r="2" spans="1:23" ht="16.5" thickBot="1" thickTop="1">
      <c r="A2" s="40"/>
      <c r="B2" s="43"/>
      <c r="C2" s="17"/>
      <c r="D2" s="17"/>
      <c r="E2" s="24">
        <v>0.1</v>
      </c>
      <c r="F2" s="17"/>
      <c r="G2" s="15"/>
      <c r="H2" s="15"/>
      <c r="I2" s="15"/>
      <c r="J2" s="15"/>
      <c r="K2" s="14"/>
      <c r="L2" s="15"/>
      <c r="M2" s="15"/>
      <c r="N2" s="15"/>
      <c r="O2" s="15"/>
      <c r="P2" s="50">
        <v>0.2</v>
      </c>
      <c r="Q2" s="50">
        <v>0.4</v>
      </c>
      <c r="R2" s="50">
        <v>0.7</v>
      </c>
      <c r="S2" s="67">
        <v>1</v>
      </c>
      <c r="T2" s="61"/>
      <c r="U2" s="15"/>
      <c r="V2" s="15"/>
      <c r="W2" s="16"/>
    </row>
    <row r="3" spans="1:23" s="29" customFormat="1" ht="34.5" customHeight="1" thickTop="1">
      <c r="A3" s="82" t="s">
        <v>6</v>
      </c>
      <c r="B3" s="44" t="s">
        <v>7</v>
      </c>
      <c r="C3" s="25">
        <v>1509.43</v>
      </c>
      <c r="D3" s="25">
        <v>1069</v>
      </c>
      <c r="E3" s="25">
        <v>461.46</v>
      </c>
      <c r="F3" s="25">
        <f>+C3*15+D3*12+E3*12</f>
        <v>41006.969999999994</v>
      </c>
      <c r="G3" s="25" t="e">
        <f>+P3+T3</f>
        <v>#REF!</v>
      </c>
      <c r="H3" s="25" t="e">
        <f>+Q3+U3</f>
        <v>#REF!</v>
      </c>
      <c r="I3" s="25" t="e">
        <f>+R3+V3</f>
        <v>#REF!</v>
      </c>
      <c r="J3" s="25" t="e">
        <f>+S3+W3</f>
        <v>#REF!</v>
      </c>
      <c r="K3" s="26">
        <v>8</v>
      </c>
      <c r="L3" s="25" t="e">
        <f aca="true" t="shared" si="0" ref="L3:L11">+G3*$K3</f>
        <v>#REF!</v>
      </c>
      <c r="M3" s="25" t="e">
        <f aca="true" t="shared" si="1" ref="M3:M11">+H3*$K3</f>
        <v>#REF!</v>
      </c>
      <c r="N3" s="25" t="e">
        <f aca="true" t="shared" si="2" ref="N3:N11">+I3*$K3</f>
        <v>#REF!</v>
      </c>
      <c r="O3" s="25" t="e">
        <f aca="true" t="shared" si="3" ref="O3:O11">+J3*$K3</f>
        <v>#REF!</v>
      </c>
      <c r="P3" s="72">
        <f aca="true" t="shared" si="4" ref="P3:R9">+ROUND($S3*P$2,0)</f>
        <v>822</v>
      </c>
      <c r="Q3" s="72">
        <f t="shared" si="4"/>
        <v>1643</v>
      </c>
      <c r="R3" s="72">
        <f>+ROUND($S3*R$2,0)</f>
        <v>2876</v>
      </c>
      <c r="S3" s="73">
        <v>4108</v>
      </c>
      <c r="T3" s="62" t="e">
        <f>+ROUND(P3*#REF!,2)</f>
        <v>#REF!</v>
      </c>
      <c r="U3" s="27" t="e">
        <f>+ROUND(Q3*#REF!,2)</f>
        <v>#REF!</v>
      </c>
      <c r="V3" s="25" t="e">
        <f>+ROUND(R3*#REF!,2)</f>
        <v>#REF!</v>
      </c>
      <c r="W3" s="28" t="e">
        <f>+ROUND(S3*#REF!,2)</f>
        <v>#REF!</v>
      </c>
    </row>
    <row r="4" spans="1:23" s="29" customFormat="1" ht="33.75" customHeight="1">
      <c r="A4" s="83"/>
      <c r="B4" s="45" t="s">
        <v>8</v>
      </c>
      <c r="C4" s="30">
        <v>1509.43</v>
      </c>
      <c r="D4" s="30">
        <v>1069</v>
      </c>
      <c r="E4" s="30">
        <v>221.11</v>
      </c>
      <c r="F4" s="30">
        <f aca="true" t="shared" si="5" ref="F4:F11">+C4*15+D4*12+E4*12</f>
        <v>38122.77</v>
      </c>
      <c r="G4" s="30" t="e">
        <f aca="true" t="shared" si="6" ref="G4:G11">+P4+T4</f>
        <v>#REF!</v>
      </c>
      <c r="H4" s="30" t="e">
        <f aca="true" t="shared" si="7" ref="H4:H11">+Q4+U4</f>
        <v>#REF!</v>
      </c>
      <c r="I4" s="30" t="e">
        <f aca="true" t="shared" si="8" ref="I4:I11">+R4+V4</f>
        <v>#REF!</v>
      </c>
      <c r="J4" s="30" t="e">
        <f aca="true" t="shared" si="9" ref="J4:J11">+S4+W4</f>
        <v>#REF!</v>
      </c>
      <c r="K4" s="31">
        <v>7</v>
      </c>
      <c r="L4" s="30" t="e">
        <f t="shared" si="0"/>
        <v>#REF!</v>
      </c>
      <c r="M4" s="30" t="e">
        <f t="shared" si="1"/>
        <v>#REF!</v>
      </c>
      <c r="N4" s="30" t="e">
        <f t="shared" si="2"/>
        <v>#REF!</v>
      </c>
      <c r="O4" s="30" t="e">
        <f t="shared" si="3"/>
        <v>#REF!</v>
      </c>
      <c r="P4" s="74">
        <f t="shared" si="4"/>
        <v>697</v>
      </c>
      <c r="Q4" s="74">
        <f t="shared" si="4"/>
        <v>1394</v>
      </c>
      <c r="R4" s="74">
        <f t="shared" si="4"/>
        <v>2439</v>
      </c>
      <c r="S4" s="75">
        <f>ROUND(E4*$E$2,0)+3462</f>
        <v>3484</v>
      </c>
      <c r="T4" s="63" t="e">
        <f>+ROUND(P4*#REF!,2)</f>
        <v>#REF!</v>
      </c>
      <c r="U4" s="30" t="e">
        <f>+ROUND(Q4*#REF!,2)</f>
        <v>#REF!</v>
      </c>
      <c r="V4" s="30" t="e">
        <f>+ROUND(R4*#REF!,2)</f>
        <v>#REF!</v>
      </c>
      <c r="W4" s="32" t="e">
        <f>+ROUND(S4*#REF!,2)</f>
        <v>#REF!</v>
      </c>
    </row>
    <row r="5" spans="1:23" s="29" customFormat="1" ht="33.75" customHeight="1" thickBot="1">
      <c r="A5" s="84"/>
      <c r="B5" s="46" t="s">
        <v>34</v>
      </c>
      <c r="C5" s="33">
        <v>1509.43</v>
      </c>
      <c r="D5" s="33">
        <v>945.565</v>
      </c>
      <c r="E5" s="33"/>
      <c r="F5" s="33">
        <f t="shared" si="5"/>
        <v>33988.23</v>
      </c>
      <c r="G5" s="33" t="e">
        <f t="shared" si="6"/>
        <v>#REF!</v>
      </c>
      <c r="H5" s="33" t="e">
        <f t="shared" si="7"/>
        <v>#REF!</v>
      </c>
      <c r="I5" s="33" t="e">
        <f t="shared" si="8"/>
        <v>#REF!</v>
      </c>
      <c r="J5" s="33" t="e">
        <f t="shared" si="9"/>
        <v>#REF!</v>
      </c>
      <c r="K5" s="34">
        <f>52+4+12</f>
        <v>68</v>
      </c>
      <c r="L5" s="33" t="e">
        <f t="shared" si="0"/>
        <v>#REF!</v>
      </c>
      <c r="M5" s="33" t="e">
        <f t="shared" si="1"/>
        <v>#REF!</v>
      </c>
      <c r="N5" s="33" t="e">
        <f t="shared" si="2"/>
        <v>#REF!</v>
      </c>
      <c r="O5" s="33" t="e">
        <f t="shared" si="3"/>
        <v>#REF!</v>
      </c>
      <c r="P5" s="76">
        <f t="shared" si="4"/>
        <v>692</v>
      </c>
      <c r="Q5" s="76">
        <f t="shared" si="4"/>
        <v>1385</v>
      </c>
      <c r="R5" s="76">
        <f t="shared" si="4"/>
        <v>2423</v>
      </c>
      <c r="S5" s="77">
        <f>ROUND(E5*$E$2,2)+3462</f>
        <v>3462</v>
      </c>
      <c r="T5" s="64" t="e">
        <f>+ROUND(P5*#REF!,2)</f>
        <v>#REF!</v>
      </c>
      <c r="U5" s="33" t="e">
        <f>+ROUND(Q5*#REF!,2)</f>
        <v>#REF!</v>
      </c>
      <c r="V5" s="33" t="e">
        <f>+ROUND(R5*#REF!,2)</f>
        <v>#REF!</v>
      </c>
      <c r="W5" s="35" t="e">
        <f>+ROUND(S5*#REF!,2)</f>
        <v>#REF!</v>
      </c>
    </row>
    <row r="6" spans="1:23" s="29" customFormat="1" ht="33.75" customHeight="1" thickTop="1">
      <c r="A6" s="82" t="s">
        <v>9</v>
      </c>
      <c r="B6" s="47" t="s">
        <v>38</v>
      </c>
      <c r="C6" s="25">
        <v>1241.72</v>
      </c>
      <c r="D6" s="25">
        <v>866.99</v>
      </c>
      <c r="E6" s="25">
        <v>341.27</v>
      </c>
      <c r="F6" s="25">
        <f t="shared" si="5"/>
        <v>33124.92</v>
      </c>
      <c r="G6" s="25" t="e">
        <f t="shared" si="6"/>
        <v>#REF!</v>
      </c>
      <c r="H6" s="25" t="e">
        <f t="shared" si="7"/>
        <v>#REF!</v>
      </c>
      <c r="I6" s="25" t="e">
        <f t="shared" si="8"/>
        <v>#REF!</v>
      </c>
      <c r="J6" s="25" t="e">
        <f t="shared" si="9"/>
        <v>#REF!</v>
      </c>
      <c r="K6" s="26">
        <v>2</v>
      </c>
      <c r="L6" s="25" t="e">
        <f t="shared" si="0"/>
        <v>#REF!</v>
      </c>
      <c r="M6" s="25" t="e">
        <f t="shared" si="1"/>
        <v>#REF!</v>
      </c>
      <c r="N6" s="25" t="e">
        <f t="shared" si="2"/>
        <v>#REF!</v>
      </c>
      <c r="O6" s="25" t="e">
        <f t="shared" si="3"/>
        <v>#REF!</v>
      </c>
      <c r="P6" s="72">
        <f t="shared" si="4"/>
        <v>619</v>
      </c>
      <c r="Q6" s="72">
        <f t="shared" si="4"/>
        <v>1238</v>
      </c>
      <c r="R6" s="72">
        <f t="shared" si="4"/>
        <v>2166</v>
      </c>
      <c r="S6" s="73">
        <f>ROUND(E6*$E$2,0)+3060</f>
        <v>3094</v>
      </c>
      <c r="T6" s="65" t="e">
        <f>+ROUND(P6*#REF!,2)</f>
        <v>#REF!</v>
      </c>
      <c r="U6" s="25" t="e">
        <f>+ROUND(Q6*#REF!,2)</f>
        <v>#REF!</v>
      </c>
      <c r="V6" s="25" t="e">
        <f>+ROUND(R6*#REF!,2)</f>
        <v>#REF!</v>
      </c>
      <c r="W6" s="28" t="e">
        <f>+ROUND(S6*#REF!,2)</f>
        <v>#REF!</v>
      </c>
    </row>
    <row r="7" spans="1:23" s="29" customFormat="1" ht="33.75" customHeight="1">
      <c r="A7" s="87"/>
      <c r="B7" s="48" t="s">
        <v>39</v>
      </c>
      <c r="C7" s="30">
        <v>1241.72</v>
      </c>
      <c r="D7" s="30">
        <v>866.99</v>
      </c>
      <c r="E7" s="30">
        <v>173.05</v>
      </c>
      <c r="F7" s="30">
        <f t="shared" si="5"/>
        <v>31106.28</v>
      </c>
      <c r="G7" s="30" t="e">
        <f t="shared" si="6"/>
        <v>#REF!</v>
      </c>
      <c r="H7" s="30" t="e">
        <f t="shared" si="7"/>
        <v>#REF!</v>
      </c>
      <c r="I7" s="30" t="e">
        <f t="shared" si="8"/>
        <v>#REF!</v>
      </c>
      <c r="J7" s="30" t="e">
        <f t="shared" si="9"/>
        <v>#REF!</v>
      </c>
      <c r="K7" s="31">
        <v>8</v>
      </c>
      <c r="L7" s="30" t="e">
        <f t="shared" si="0"/>
        <v>#REF!</v>
      </c>
      <c r="M7" s="30" t="e">
        <f t="shared" si="1"/>
        <v>#REF!</v>
      </c>
      <c r="N7" s="30" t="e">
        <f t="shared" si="2"/>
        <v>#REF!</v>
      </c>
      <c r="O7" s="30" t="e">
        <f t="shared" si="3"/>
        <v>#REF!</v>
      </c>
      <c r="P7" s="78">
        <f t="shared" si="4"/>
        <v>615</v>
      </c>
      <c r="Q7" s="78">
        <f t="shared" si="4"/>
        <v>1231</v>
      </c>
      <c r="R7" s="78">
        <f t="shared" si="4"/>
        <v>2154</v>
      </c>
      <c r="S7" s="77">
        <f>ROUND(E7*$E$2,0)+3060</f>
        <v>3077</v>
      </c>
      <c r="T7" s="63" t="e">
        <f>+ROUND(P7*#REF!,2)</f>
        <v>#REF!</v>
      </c>
      <c r="U7" s="30" t="e">
        <f>+ROUND(Q7*#REF!,2)</f>
        <v>#REF!</v>
      </c>
      <c r="V7" s="30" t="e">
        <f>+ROUND(R7*#REF!,2)</f>
        <v>#REF!</v>
      </c>
      <c r="W7" s="32" t="e">
        <f>+ROUND(S7*#REF!,2)</f>
        <v>#REF!</v>
      </c>
    </row>
    <row r="8" spans="1:23" s="29" customFormat="1" ht="33.75" customHeight="1" thickBot="1">
      <c r="A8" s="88"/>
      <c r="B8" s="46" t="s">
        <v>35</v>
      </c>
      <c r="C8" s="33">
        <v>1241.72</v>
      </c>
      <c r="D8" s="33">
        <v>753.03</v>
      </c>
      <c r="E8" s="33"/>
      <c r="F8" s="33">
        <f t="shared" si="5"/>
        <v>27662.16</v>
      </c>
      <c r="G8" s="33" t="e">
        <f t="shared" si="6"/>
        <v>#REF!</v>
      </c>
      <c r="H8" s="33" t="e">
        <f t="shared" si="7"/>
        <v>#REF!</v>
      </c>
      <c r="I8" s="33" t="e">
        <f t="shared" si="8"/>
        <v>#REF!</v>
      </c>
      <c r="J8" s="33" t="e">
        <f t="shared" si="9"/>
        <v>#REF!</v>
      </c>
      <c r="K8" s="34">
        <f>54+9</f>
        <v>63</v>
      </c>
      <c r="L8" s="33" t="e">
        <f t="shared" si="0"/>
        <v>#REF!</v>
      </c>
      <c r="M8" s="33" t="e">
        <f t="shared" si="1"/>
        <v>#REF!</v>
      </c>
      <c r="N8" s="33" t="e">
        <f t="shared" si="2"/>
        <v>#REF!</v>
      </c>
      <c r="O8" s="33" t="e">
        <f t="shared" si="3"/>
        <v>#REF!</v>
      </c>
      <c r="P8" s="76">
        <f t="shared" si="4"/>
        <v>612</v>
      </c>
      <c r="Q8" s="76">
        <f t="shared" si="4"/>
        <v>1224</v>
      </c>
      <c r="R8" s="76">
        <f t="shared" si="4"/>
        <v>2142</v>
      </c>
      <c r="S8" s="79">
        <f>ROUND(E8*$E$2,0)+3060</f>
        <v>3060</v>
      </c>
      <c r="T8" s="64" t="e">
        <f>+ROUND(P8*#REF!,2)</f>
        <v>#REF!</v>
      </c>
      <c r="U8" s="33" t="e">
        <f>+ROUND(Q8*#REF!,2)</f>
        <v>#REF!</v>
      </c>
      <c r="V8" s="33" t="e">
        <f>+ROUND(R8*#REF!,2)</f>
        <v>#REF!</v>
      </c>
      <c r="W8" s="35" t="e">
        <f>+ROUND(S8*#REF!,2)</f>
        <v>#REF!</v>
      </c>
    </row>
    <row r="9" spans="1:23" s="29" customFormat="1" ht="33.75" customHeight="1" thickTop="1">
      <c r="A9" s="85" t="s">
        <v>10</v>
      </c>
      <c r="B9" s="47" t="s">
        <v>11</v>
      </c>
      <c r="C9" s="25">
        <v>1112.47</v>
      </c>
      <c r="D9" s="25">
        <v>723.96</v>
      </c>
      <c r="E9" s="25"/>
      <c r="F9" s="25">
        <f t="shared" si="5"/>
        <v>25374.57</v>
      </c>
      <c r="G9" s="25" t="e">
        <f t="shared" si="6"/>
        <v>#REF!</v>
      </c>
      <c r="H9" s="25" t="e">
        <f t="shared" si="7"/>
        <v>#REF!</v>
      </c>
      <c r="I9" s="25" t="e">
        <f t="shared" si="8"/>
        <v>#REF!</v>
      </c>
      <c r="J9" s="25" t="e">
        <f t="shared" si="9"/>
        <v>#REF!</v>
      </c>
      <c r="K9" s="26">
        <v>58</v>
      </c>
      <c r="L9" s="25" t="e">
        <f t="shared" si="0"/>
        <v>#REF!</v>
      </c>
      <c r="M9" s="25" t="e">
        <f t="shared" si="1"/>
        <v>#REF!</v>
      </c>
      <c r="N9" s="25" t="e">
        <f t="shared" si="2"/>
        <v>#REF!</v>
      </c>
      <c r="O9" s="25" t="e">
        <f t="shared" si="3"/>
        <v>#REF!</v>
      </c>
      <c r="P9" s="72">
        <f t="shared" si="4"/>
        <v>601</v>
      </c>
      <c r="Q9" s="72">
        <f t="shared" si="4"/>
        <v>1202</v>
      </c>
      <c r="R9" s="72">
        <f t="shared" si="4"/>
        <v>2104</v>
      </c>
      <c r="S9" s="73">
        <v>3006</v>
      </c>
      <c r="T9" s="65" t="e">
        <f>+ROUND(P9*#REF!,2)</f>
        <v>#REF!</v>
      </c>
      <c r="U9" s="25" t="e">
        <f>+ROUND(Q9*#REF!,2)</f>
        <v>#REF!</v>
      </c>
      <c r="V9" s="25" t="e">
        <f>+ROUND(R9*#REF!,2)</f>
        <v>#REF!</v>
      </c>
      <c r="W9" s="28" t="e">
        <f>+ROUND(S9*#REF!,2)</f>
        <v>#REF!</v>
      </c>
    </row>
    <row r="10" spans="1:23" s="29" customFormat="1" ht="33.75" customHeight="1" thickBot="1">
      <c r="A10" s="86"/>
      <c r="B10" s="46" t="s">
        <v>37</v>
      </c>
      <c r="C10" s="33">
        <v>1112.47</v>
      </c>
      <c r="D10" s="33">
        <v>506.33</v>
      </c>
      <c r="E10" s="33"/>
      <c r="F10" s="33">
        <f t="shared" si="5"/>
        <v>22763.01</v>
      </c>
      <c r="G10" s="33" t="e">
        <f t="shared" si="6"/>
        <v>#REF!</v>
      </c>
      <c r="H10" s="33" t="e">
        <f t="shared" si="7"/>
        <v>#REF!</v>
      </c>
      <c r="I10" s="33" t="e">
        <f t="shared" si="8"/>
        <v>#REF!</v>
      </c>
      <c r="J10" s="33" t="e">
        <f t="shared" si="9"/>
        <v>#REF!</v>
      </c>
      <c r="K10" s="34">
        <f>366+28</f>
        <v>394</v>
      </c>
      <c r="L10" s="33" t="e">
        <f t="shared" si="0"/>
        <v>#REF!</v>
      </c>
      <c r="M10" s="33" t="e">
        <f t="shared" si="1"/>
        <v>#REF!</v>
      </c>
      <c r="N10" s="33" t="e">
        <f t="shared" si="2"/>
        <v>#REF!</v>
      </c>
      <c r="O10" s="33" t="e">
        <f t="shared" si="3"/>
        <v>#REF!</v>
      </c>
      <c r="P10" s="76">
        <f>ROUND($S10*P$2,0)</f>
        <v>502</v>
      </c>
      <c r="Q10" s="76">
        <f>+ROUND($S10*Q$2,0)</f>
        <v>1003</v>
      </c>
      <c r="R10" s="76">
        <f>+ROUND($S10*R$2,0)</f>
        <v>1756</v>
      </c>
      <c r="S10" s="79">
        <f>ROUND(AVERAGE(2585.49,2431.44),0)</f>
        <v>2508</v>
      </c>
      <c r="T10" s="64" t="e">
        <f>+ROUND(P10*#REF!,2)</f>
        <v>#REF!</v>
      </c>
      <c r="U10" s="33" t="e">
        <f>+ROUND(Q10*#REF!,2)</f>
        <v>#REF!</v>
      </c>
      <c r="V10" s="33" t="e">
        <f>+ROUND(R10*#REF!,2)</f>
        <v>#REF!</v>
      </c>
      <c r="W10" s="35" t="e">
        <f>+ROUND(S10*#REF!,2)</f>
        <v>#REF!</v>
      </c>
    </row>
    <row r="11" spans="1:23" s="29" customFormat="1" ht="33.75" customHeight="1" thickBot="1" thickTop="1">
      <c r="A11" s="53" t="s">
        <v>12</v>
      </c>
      <c r="B11" s="49" t="s">
        <v>36</v>
      </c>
      <c r="C11" s="36">
        <v>973.17</v>
      </c>
      <c r="D11" s="36">
        <v>306.04</v>
      </c>
      <c r="E11" s="36"/>
      <c r="F11" s="36">
        <f t="shared" si="5"/>
        <v>18270.03</v>
      </c>
      <c r="G11" s="36" t="e">
        <f t="shared" si="6"/>
        <v>#REF!</v>
      </c>
      <c r="H11" s="36" t="e">
        <f t="shared" si="7"/>
        <v>#REF!</v>
      </c>
      <c r="I11" s="36" t="e">
        <f t="shared" si="8"/>
        <v>#REF!</v>
      </c>
      <c r="J11" s="36" t="e">
        <f t="shared" si="9"/>
        <v>#REF!</v>
      </c>
      <c r="K11" s="37">
        <f>410+193</f>
        <v>603</v>
      </c>
      <c r="L11" s="36" t="e">
        <f t="shared" si="0"/>
        <v>#REF!</v>
      </c>
      <c r="M11" s="36" t="e">
        <f t="shared" si="1"/>
        <v>#REF!</v>
      </c>
      <c r="N11" s="36" t="e">
        <f t="shared" si="2"/>
        <v>#REF!</v>
      </c>
      <c r="O11" s="36" t="e">
        <f t="shared" si="3"/>
        <v>#REF!</v>
      </c>
      <c r="P11" s="76">
        <f>ROUND($S11*P$2,2)</f>
        <v>400</v>
      </c>
      <c r="Q11" s="80">
        <f>+ROUND($S11*Q$2,2)</f>
        <v>800</v>
      </c>
      <c r="R11" s="80">
        <f>+ROUND($S11*R$2,2)</f>
        <v>1400</v>
      </c>
      <c r="S11" s="81">
        <v>2000</v>
      </c>
      <c r="T11" s="66" t="e">
        <f>+ROUND(P11*#REF!,2)</f>
        <v>#REF!</v>
      </c>
      <c r="U11" s="36" t="e">
        <f>+ROUND(Q11*#REF!,2)</f>
        <v>#REF!</v>
      </c>
      <c r="V11" s="36" t="e">
        <f>+ROUND(R11*#REF!,2)</f>
        <v>#REF!</v>
      </c>
      <c r="W11" s="38" t="e">
        <f>+ROUND(S11*#REF!,2)</f>
        <v>#REF!</v>
      </c>
    </row>
    <row r="12" spans="7:23" ht="15.75" thickTop="1">
      <c r="G12" s="7"/>
      <c r="H12" s="7"/>
      <c r="I12" s="7"/>
      <c r="J12" s="7"/>
      <c r="L12" s="7" t="e">
        <f>SUM(L3:L11)</f>
        <v>#REF!</v>
      </c>
      <c r="M12" s="7" t="e">
        <f>SUM(M3:M11)</f>
        <v>#REF!</v>
      </c>
      <c r="N12" s="7" t="e">
        <f>SUM(N3:N11)</f>
        <v>#REF!</v>
      </c>
      <c r="O12" s="7" t="e">
        <f>SUM(O3:O11)</f>
        <v>#REF!</v>
      </c>
      <c r="P12" s="51"/>
      <c r="Q12" s="51"/>
      <c r="R12" s="51"/>
      <c r="S12" s="51"/>
      <c r="T12" s="7"/>
      <c r="U12" s="7"/>
      <c r="V12" s="7"/>
      <c r="W12" s="7"/>
    </row>
    <row r="13" spans="7:23" ht="15">
      <c r="G13" s="7"/>
      <c r="H13" s="7"/>
      <c r="I13" s="7"/>
      <c r="J13" s="7"/>
      <c r="P13" s="51"/>
      <c r="Q13" s="51"/>
      <c r="R13" s="51"/>
      <c r="S13" s="51"/>
      <c r="T13" s="7"/>
      <c r="U13" s="7"/>
      <c r="V13" s="7"/>
      <c r="W13" s="7"/>
    </row>
    <row r="14" spans="7:23" ht="15">
      <c r="G14" s="7"/>
      <c r="H14" s="7"/>
      <c r="I14" s="7"/>
      <c r="J14" s="7"/>
      <c r="P14" s="51"/>
      <c r="Q14" s="51"/>
      <c r="R14" s="51"/>
      <c r="S14" s="51"/>
      <c r="T14" s="7"/>
      <c r="U14" s="7"/>
      <c r="V14" s="7"/>
      <c r="W14" s="7"/>
    </row>
    <row r="15" spans="7:23" ht="15">
      <c r="G15" s="7"/>
      <c r="H15" s="7"/>
      <c r="I15" s="7"/>
      <c r="J15" s="7"/>
      <c r="P15" s="51"/>
      <c r="Q15" s="51"/>
      <c r="R15" s="51"/>
      <c r="S15" s="51"/>
      <c r="T15" s="7"/>
      <c r="U15" s="7"/>
      <c r="V15" s="7"/>
      <c r="W15" s="7"/>
    </row>
    <row r="16" spans="7:23" ht="15">
      <c r="G16" s="7"/>
      <c r="H16" s="7"/>
      <c r="I16" s="7"/>
      <c r="J16" s="7"/>
      <c r="P16" s="51"/>
      <c r="Q16" s="51"/>
      <c r="R16" s="51"/>
      <c r="S16" s="51"/>
      <c r="T16" s="7"/>
      <c r="U16" s="7"/>
      <c r="V16" s="7"/>
      <c r="W16" s="7"/>
    </row>
    <row r="17" spans="7:23" ht="15">
      <c r="G17" s="7"/>
      <c r="H17" s="7"/>
      <c r="I17" s="7"/>
      <c r="J17" s="7"/>
      <c r="P17" s="52"/>
      <c r="Q17" s="51"/>
      <c r="R17" s="51"/>
      <c r="S17" s="51"/>
      <c r="T17" s="7"/>
      <c r="U17" s="7"/>
      <c r="V17" s="7"/>
      <c r="W17" s="7"/>
    </row>
    <row r="18" spans="7:23" ht="15">
      <c r="G18" s="7"/>
      <c r="H18" s="7"/>
      <c r="I18" s="7"/>
      <c r="J18" s="7"/>
      <c r="P18" s="51"/>
      <c r="Q18" s="51"/>
      <c r="R18" s="51"/>
      <c r="S18" s="51"/>
      <c r="T18" s="7"/>
      <c r="U18" s="7"/>
      <c r="V18" s="7"/>
      <c r="W18" s="7"/>
    </row>
    <row r="19" spans="7:23" ht="15">
      <c r="G19" s="7"/>
      <c r="H19" s="7"/>
      <c r="I19" s="7"/>
      <c r="J19" s="7"/>
      <c r="P19" s="51"/>
      <c r="Q19" s="51"/>
      <c r="R19" s="51"/>
      <c r="S19" s="51"/>
      <c r="T19" s="7"/>
      <c r="U19" s="7"/>
      <c r="V19" s="7"/>
      <c r="W19" s="7"/>
    </row>
    <row r="20" spans="7:23" ht="15">
      <c r="G20" s="7"/>
      <c r="H20" s="7"/>
      <c r="I20" s="7"/>
      <c r="J20" s="7"/>
      <c r="P20" s="51"/>
      <c r="Q20" s="51"/>
      <c r="R20" s="51"/>
      <c r="S20" s="51"/>
      <c r="T20" s="7"/>
      <c r="U20" s="7"/>
      <c r="V20" s="7"/>
      <c r="W20" s="7"/>
    </row>
    <row r="21" spans="7:23" ht="15">
      <c r="G21" s="7"/>
      <c r="H21" s="7"/>
      <c r="I21" s="7"/>
      <c r="J21" s="7"/>
      <c r="P21" s="51"/>
      <c r="Q21" s="51"/>
      <c r="R21" s="51"/>
      <c r="S21" s="51"/>
      <c r="T21" s="7"/>
      <c r="U21" s="7"/>
      <c r="V21" s="7"/>
      <c r="W21" s="7"/>
    </row>
    <row r="22" spans="7:23" ht="15">
      <c r="G22" s="7"/>
      <c r="H22" s="7"/>
      <c r="I22" s="7"/>
      <c r="J22" s="7"/>
      <c r="P22" s="51"/>
      <c r="Q22" s="51"/>
      <c r="R22" s="51"/>
      <c r="S22" s="51"/>
      <c r="T22" s="7"/>
      <c r="U22" s="7"/>
      <c r="V22" s="7"/>
      <c r="W22" s="7"/>
    </row>
    <row r="23" spans="7:23" ht="15">
      <c r="G23" s="7"/>
      <c r="H23" s="7"/>
      <c r="I23" s="7"/>
      <c r="J23" s="7"/>
      <c r="P23" s="51"/>
      <c r="Q23" s="51"/>
      <c r="R23" s="51"/>
      <c r="S23" s="51"/>
      <c r="T23" s="7"/>
      <c r="U23" s="7"/>
      <c r="V23" s="7"/>
      <c r="W23" s="7"/>
    </row>
    <row r="24" spans="7:23" ht="15">
      <c r="G24" s="7"/>
      <c r="H24" s="7"/>
      <c r="I24" s="7"/>
      <c r="J24" s="7"/>
      <c r="P24" s="51"/>
      <c r="Q24" s="51"/>
      <c r="R24" s="51"/>
      <c r="S24" s="51"/>
      <c r="T24" s="7"/>
      <c r="U24" s="7"/>
      <c r="V24" s="7"/>
      <c r="W24" s="7"/>
    </row>
    <row r="25" spans="7:23" ht="15">
      <c r="G25" s="7"/>
      <c r="H25" s="7"/>
      <c r="I25" s="7"/>
      <c r="J25" s="7"/>
      <c r="P25" s="51"/>
      <c r="Q25" s="51"/>
      <c r="R25" s="51"/>
      <c r="S25" s="51"/>
      <c r="T25" s="7"/>
      <c r="U25" s="7"/>
      <c r="V25" s="7"/>
      <c r="W25" s="7"/>
    </row>
    <row r="26" spans="7:23" ht="15">
      <c r="G26" s="7"/>
      <c r="H26" s="7"/>
      <c r="I26" s="7"/>
      <c r="J26" s="7"/>
      <c r="P26" s="51"/>
      <c r="Q26" s="51"/>
      <c r="R26" s="51"/>
      <c r="S26" s="51"/>
      <c r="T26" s="7"/>
      <c r="U26" s="7"/>
      <c r="V26" s="7"/>
      <c r="W26" s="7"/>
    </row>
    <row r="27" spans="7:23" ht="15">
      <c r="G27" s="7"/>
      <c r="H27" s="7"/>
      <c r="I27" s="7"/>
      <c r="J27" s="7"/>
      <c r="P27" s="51"/>
      <c r="Q27" s="51"/>
      <c r="R27" s="51"/>
      <c r="S27" s="51"/>
      <c r="T27" s="7"/>
      <c r="U27" s="7"/>
      <c r="V27" s="7"/>
      <c r="W27" s="7"/>
    </row>
    <row r="28" spans="7:23" ht="15">
      <c r="G28" s="7"/>
      <c r="H28" s="7"/>
      <c r="I28" s="7"/>
      <c r="J28" s="7"/>
      <c r="P28" s="51"/>
      <c r="Q28" s="51"/>
      <c r="R28" s="51"/>
      <c r="S28" s="51"/>
      <c r="T28" s="7"/>
      <c r="U28" s="7"/>
      <c r="V28" s="7"/>
      <c r="W28" s="7"/>
    </row>
  </sheetData>
  <mergeCells count="3">
    <mergeCell ref="A3:A5"/>
    <mergeCell ref="A9:A10"/>
    <mergeCell ref="A6:A8"/>
  </mergeCells>
  <printOptions/>
  <pageMargins left="0.75" right="0.75" top="0.8267716535433072" bottom="1" header="0" footer="0"/>
  <pageSetup horizontalDpi="600" verticalDpi="600" orientation="landscape" paperSize="9" scale="80" r:id="rId1"/>
  <headerFooter alignWithMargins="0">
    <oddHeader>&amp;L&amp;"CG Times,Negrita"Complemento de Calidad&amp;C&amp;"CG Times,Negrita"&amp;12- PAS LABORAL -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2" sqref="Q12"/>
    </sheetView>
  </sheetViews>
  <sheetFormatPr defaultColWidth="12" defaultRowHeight="12.75"/>
  <cols>
    <col min="1" max="1" width="42.66015625" style="41" customWidth="1"/>
    <col min="2" max="2" width="15.66015625" style="0" hidden="1" customWidth="1"/>
    <col min="3" max="5" width="0" style="0" hidden="1" customWidth="1"/>
    <col min="6" max="6" width="11.16015625" style="0" hidden="1" customWidth="1"/>
    <col min="7" max="11" width="0" style="0" hidden="1" customWidth="1"/>
    <col min="12" max="12" width="0" style="12" hidden="1" customWidth="1"/>
    <col min="13" max="13" width="15.5" style="0" hidden="1" customWidth="1"/>
    <col min="14" max="14" width="17.33203125" style="0" hidden="1" customWidth="1"/>
    <col min="15" max="16" width="14.33203125" style="0" hidden="1" customWidth="1"/>
    <col min="17" max="17" width="14.33203125" style="41" customWidth="1"/>
    <col min="18" max="19" width="12.5" style="41" bestFit="1" customWidth="1"/>
    <col min="20" max="20" width="16" style="41" bestFit="1" customWidth="1"/>
    <col min="21" max="24" width="0" style="0" hidden="1" customWidth="1"/>
  </cols>
  <sheetData>
    <row r="1" spans="1:24" ht="47.25" customHeight="1" thickBot="1" thickTop="1">
      <c r="A1" s="55"/>
      <c r="B1" s="22" t="s">
        <v>2</v>
      </c>
      <c r="C1" s="22" t="s">
        <v>13</v>
      </c>
      <c r="D1" s="22" t="s">
        <v>14</v>
      </c>
      <c r="E1" s="22" t="s">
        <v>15</v>
      </c>
      <c r="F1" s="22" t="s">
        <v>16</v>
      </c>
      <c r="G1" s="22" t="s">
        <v>5</v>
      </c>
      <c r="H1" s="9" t="s">
        <v>18</v>
      </c>
      <c r="I1" s="9" t="s">
        <v>19</v>
      </c>
      <c r="J1" s="9" t="s">
        <v>20</v>
      </c>
      <c r="K1" s="9" t="s">
        <v>21</v>
      </c>
      <c r="L1" s="13" t="s">
        <v>17</v>
      </c>
      <c r="M1" s="9" t="s">
        <v>22</v>
      </c>
      <c r="N1" s="9" t="s">
        <v>23</v>
      </c>
      <c r="O1" s="9" t="s">
        <v>24</v>
      </c>
      <c r="P1" s="9" t="s">
        <v>25</v>
      </c>
      <c r="Q1" s="50" t="s">
        <v>26</v>
      </c>
      <c r="R1" s="50" t="s">
        <v>27</v>
      </c>
      <c r="S1" s="50" t="s">
        <v>28</v>
      </c>
      <c r="T1" s="67" t="s">
        <v>29</v>
      </c>
      <c r="U1" s="60" t="s">
        <v>40</v>
      </c>
      <c r="V1" s="9" t="s">
        <v>41</v>
      </c>
      <c r="W1" s="9" t="s">
        <v>42</v>
      </c>
      <c r="X1" s="10" t="s">
        <v>43</v>
      </c>
    </row>
    <row r="2" spans="1:24" ht="16.5" thickBot="1" thickTop="1">
      <c r="A2" s="56"/>
      <c r="B2" s="23"/>
      <c r="C2" s="23"/>
      <c r="D2" s="23"/>
      <c r="E2" s="23"/>
      <c r="F2" s="23"/>
      <c r="G2" s="23"/>
      <c r="H2" s="18"/>
      <c r="I2" s="18"/>
      <c r="J2" s="18"/>
      <c r="K2" s="18"/>
      <c r="L2" s="20"/>
      <c r="M2" s="21"/>
      <c r="N2" s="21"/>
      <c r="O2" s="21"/>
      <c r="P2" s="21"/>
      <c r="Q2" s="58">
        <v>0.2</v>
      </c>
      <c r="R2" s="59">
        <v>0.4</v>
      </c>
      <c r="S2" s="59">
        <v>0.7</v>
      </c>
      <c r="T2" s="68">
        <v>1</v>
      </c>
      <c r="U2" s="21"/>
      <c r="V2" s="18"/>
      <c r="W2" s="18"/>
      <c r="X2" s="19"/>
    </row>
    <row r="3" spans="1:24" ht="45" thickBot="1" thickTop="1">
      <c r="A3" s="57" t="s">
        <v>44</v>
      </c>
      <c r="B3" s="1">
        <v>1112.85</v>
      </c>
      <c r="C3" s="1">
        <v>876.5</v>
      </c>
      <c r="D3" s="1">
        <v>876.5</v>
      </c>
      <c r="E3" s="2">
        <v>1238.1065999999998</v>
      </c>
      <c r="F3" s="1">
        <v>412.66</v>
      </c>
      <c r="G3" s="3">
        <v>43533.4992</v>
      </c>
      <c r="H3" s="4" t="e">
        <f>+Q3+U3</f>
        <v>#REF!</v>
      </c>
      <c r="I3" s="4" t="e">
        <f aca="true" t="shared" si="0" ref="I3:I10">+R3+V3</f>
        <v>#REF!</v>
      </c>
      <c r="J3" s="4" t="e">
        <f aca="true" t="shared" si="1" ref="J3:J10">+S3+W3</f>
        <v>#REF!</v>
      </c>
      <c r="K3" s="4" t="e">
        <f aca="true" t="shared" si="2" ref="K3:K10">+T3+X3</f>
        <v>#REF!</v>
      </c>
      <c r="L3" s="11">
        <v>11</v>
      </c>
      <c r="M3" s="5" t="e">
        <f aca="true" t="shared" si="3" ref="M3:N10">+H3*$L3</f>
        <v>#REF!</v>
      </c>
      <c r="N3" s="5" t="e">
        <f t="shared" si="3"/>
        <v>#REF!</v>
      </c>
      <c r="O3" s="5" t="e">
        <f aca="true" t="shared" si="4" ref="O3:O10">+J3*$L3</f>
        <v>#REF!</v>
      </c>
      <c r="P3" s="5" t="e">
        <f aca="true" t="shared" si="5" ref="P3:P10">+K3*$L3</f>
        <v>#REF!</v>
      </c>
      <c r="Q3" s="69">
        <f aca="true" t="shared" si="6" ref="Q3:Q9">ROUND($T3*Q$2,0)</f>
        <v>1000</v>
      </c>
      <c r="R3" s="69">
        <f>+ROUND($T3*R$2,0)</f>
        <v>2000</v>
      </c>
      <c r="S3" s="69">
        <f>+ROUND($T3*S$2,0)</f>
        <v>3500</v>
      </c>
      <c r="T3" s="70">
        <v>5000</v>
      </c>
      <c r="U3" s="5" t="e">
        <f>ROUND(Q3*#REF!,2)</f>
        <v>#REF!</v>
      </c>
      <c r="V3" s="4" t="e">
        <f>ROUND(R3*#REF!,2)</f>
        <v>#REF!</v>
      </c>
      <c r="W3" s="4" t="e">
        <f>ROUND(S3*#REF!,2)</f>
        <v>#REF!</v>
      </c>
      <c r="X3" s="6" t="e">
        <f>ROUND(T3*#REF!,2)</f>
        <v>#REF!</v>
      </c>
    </row>
    <row r="4" spans="1:24" ht="45" thickBot="1" thickTop="1">
      <c r="A4" s="57" t="s">
        <v>45</v>
      </c>
      <c r="B4" s="1">
        <v>1112.85</v>
      </c>
      <c r="C4" s="1">
        <v>802.78</v>
      </c>
      <c r="D4" s="1">
        <v>802.78</v>
      </c>
      <c r="E4" s="2">
        <v>1104.0786</v>
      </c>
      <c r="F4" s="1">
        <v>368.03</v>
      </c>
      <c r="G4" s="2">
        <v>40803.823200000006</v>
      </c>
      <c r="H4" s="4" t="e">
        <f aca="true" t="shared" si="7" ref="H4:H10">+Q4+U4</f>
        <v>#REF!</v>
      </c>
      <c r="I4" s="4" t="e">
        <f t="shared" si="0"/>
        <v>#REF!</v>
      </c>
      <c r="J4" s="4" t="e">
        <f t="shared" si="1"/>
        <v>#REF!</v>
      </c>
      <c r="K4" s="4" t="e">
        <f t="shared" si="2"/>
        <v>#REF!</v>
      </c>
      <c r="L4" s="11">
        <v>25</v>
      </c>
      <c r="M4" s="5" t="e">
        <f t="shared" si="3"/>
        <v>#REF!</v>
      </c>
      <c r="N4" s="5" t="e">
        <f t="shared" si="3"/>
        <v>#REF!</v>
      </c>
      <c r="O4" s="5" t="e">
        <f t="shared" si="4"/>
        <v>#REF!</v>
      </c>
      <c r="P4" s="5" t="e">
        <f t="shared" si="5"/>
        <v>#REF!</v>
      </c>
      <c r="Q4" s="71">
        <f t="shared" si="6"/>
        <v>852</v>
      </c>
      <c r="R4" s="69">
        <f aca="true" t="shared" si="8" ref="R4:S6">+ROUND($T4*R$2,0)</f>
        <v>1705</v>
      </c>
      <c r="S4" s="69">
        <f t="shared" si="8"/>
        <v>2983</v>
      </c>
      <c r="T4" s="70">
        <f>ROUND(AVERAGE(4427.29,4095.97),0)</f>
        <v>4262</v>
      </c>
      <c r="U4" s="5" t="e">
        <f>ROUND(Q4*#REF!,2)</f>
        <v>#REF!</v>
      </c>
      <c r="V4" s="4" t="e">
        <f>ROUND(R4*#REF!,2)</f>
        <v>#REF!</v>
      </c>
      <c r="W4" s="4" t="e">
        <f>ROUND(S4*#REF!,2)</f>
        <v>#REF!</v>
      </c>
      <c r="X4" s="6" t="e">
        <f>ROUND(T4*#REF!,2)</f>
        <v>#REF!</v>
      </c>
    </row>
    <row r="5" spans="1:24" ht="45" thickBot="1" thickTop="1">
      <c r="A5" s="57" t="s">
        <v>46</v>
      </c>
      <c r="B5" s="1">
        <v>944.48</v>
      </c>
      <c r="C5" s="1">
        <v>624.86</v>
      </c>
      <c r="D5" s="1">
        <v>624.86</v>
      </c>
      <c r="E5" s="2">
        <v>883.269</v>
      </c>
      <c r="F5" s="1">
        <v>294.39</v>
      </c>
      <c r="G5" s="2">
        <v>33158.768</v>
      </c>
      <c r="H5" s="4" t="e">
        <f t="shared" si="7"/>
        <v>#REF!</v>
      </c>
      <c r="I5" s="4" t="e">
        <f t="shared" si="0"/>
        <v>#REF!</v>
      </c>
      <c r="J5" s="4" t="e">
        <f t="shared" si="1"/>
        <v>#REF!</v>
      </c>
      <c r="K5" s="4" t="e">
        <f t="shared" si="2"/>
        <v>#REF!</v>
      </c>
      <c r="L5" s="11">
        <v>87</v>
      </c>
      <c r="M5" s="5" t="e">
        <f t="shared" si="3"/>
        <v>#REF!</v>
      </c>
      <c r="N5" s="5" t="e">
        <f t="shared" si="3"/>
        <v>#REF!</v>
      </c>
      <c r="O5" s="5" t="e">
        <f t="shared" si="4"/>
        <v>#REF!</v>
      </c>
      <c r="P5" s="5" t="e">
        <f t="shared" si="5"/>
        <v>#REF!</v>
      </c>
      <c r="Q5" s="71">
        <f t="shared" si="6"/>
        <v>650</v>
      </c>
      <c r="R5" s="69">
        <f t="shared" si="8"/>
        <v>1301</v>
      </c>
      <c r="S5" s="69">
        <f t="shared" si="8"/>
        <v>2276</v>
      </c>
      <c r="T5" s="70">
        <f>ROUND(AVERAGE(3459.34,3045.22),0)</f>
        <v>3252</v>
      </c>
      <c r="U5" s="5" t="e">
        <f>ROUND(Q5*#REF!,2)</f>
        <v>#REF!</v>
      </c>
      <c r="V5" s="4" t="e">
        <f>ROUND(R5*#REF!,2)</f>
        <v>#REF!</v>
      </c>
      <c r="W5" s="4" t="e">
        <f>ROUND(S5*#REF!,2)</f>
        <v>#REF!</v>
      </c>
      <c r="X5" s="6" t="e">
        <f>ROUND(T5*#REF!,2)</f>
        <v>#REF!</v>
      </c>
    </row>
    <row r="6" spans="1:24" ht="45.75" customHeight="1" thickBot="1" thickTop="1">
      <c r="A6" s="57" t="s">
        <v>47</v>
      </c>
      <c r="B6" s="1">
        <v>944.48</v>
      </c>
      <c r="C6" s="1">
        <v>551.15</v>
      </c>
      <c r="D6" s="1">
        <v>551.15</v>
      </c>
      <c r="E6" s="2">
        <v>671.6496000000001</v>
      </c>
      <c r="F6" s="1">
        <v>223.86</v>
      </c>
      <c r="G6" s="2">
        <v>29446.3352</v>
      </c>
      <c r="H6" s="4" t="e">
        <f t="shared" si="7"/>
        <v>#REF!</v>
      </c>
      <c r="I6" s="4" t="e">
        <f t="shared" si="0"/>
        <v>#REF!</v>
      </c>
      <c r="J6" s="4" t="e">
        <f t="shared" si="1"/>
        <v>#REF!</v>
      </c>
      <c r="K6" s="4" t="e">
        <f t="shared" si="2"/>
        <v>#REF!</v>
      </c>
      <c r="L6" s="11">
        <f>172+20</f>
        <v>192</v>
      </c>
      <c r="M6" s="5" t="e">
        <f t="shared" si="3"/>
        <v>#REF!</v>
      </c>
      <c r="N6" s="5" t="e">
        <f t="shared" si="3"/>
        <v>#REF!</v>
      </c>
      <c r="O6" s="5" t="e">
        <f t="shared" si="4"/>
        <v>#REF!</v>
      </c>
      <c r="P6" s="5" t="e">
        <f t="shared" si="5"/>
        <v>#REF!</v>
      </c>
      <c r="Q6" s="71">
        <f t="shared" si="6"/>
        <v>601</v>
      </c>
      <c r="R6" s="69">
        <f t="shared" si="8"/>
        <v>1202</v>
      </c>
      <c r="S6" s="69">
        <f t="shared" si="8"/>
        <v>2104</v>
      </c>
      <c r="T6" s="70">
        <v>3006</v>
      </c>
      <c r="U6" s="4" t="e">
        <f>ROUND(Q6*#REF!,2)</f>
        <v>#REF!</v>
      </c>
      <c r="V6" s="4" t="e">
        <f>ROUND(R6*#REF!,2)</f>
        <v>#REF!</v>
      </c>
      <c r="W6" s="4" t="e">
        <f>ROUND(S6*#REF!,2)</f>
        <v>#REF!</v>
      </c>
      <c r="X6" s="6" t="e">
        <f>ROUND(T6*#REF!,2)</f>
        <v>#REF!</v>
      </c>
    </row>
    <row r="7" spans="1:24" ht="45" thickBot="1" thickTop="1">
      <c r="A7" s="57" t="s">
        <v>48</v>
      </c>
      <c r="B7" s="1">
        <v>704.05</v>
      </c>
      <c r="C7" s="1">
        <v>443.52</v>
      </c>
      <c r="D7" s="1">
        <v>443.52</v>
      </c>
      <c r="E7" s="2">
        <v>557.5626</v>
      </c>
      <c r="F7" s="1">
        <v>185.84</v>
      </c>
      <c r="G7" s="2">
        <v>23128.411200000002</v>
      </c>
      <c r="H7" s="4" t="e">
        <f t="shared" si="7"/>
        <v>#REF!</v>
      </c>
      <c r="I7" s="4" t="e">
        <f t="shared" si="0"/>
        <v>#REF!</v>
      </c>
      <c r="J7" s="4" t="e">
        <f t="shared" si="1"/>
        <v>#REF!</v>
      </c>
      <c r="K7" s="4" t="e">
        <f t="shared" si="2"/>
        <v>#REF!</v>
      </c>
      <c r="L7" s="11">
        <f>261+4</f>
        <v>265</v>
      </c>
      <c r="M7" s="5" t="e">
        <f t="shared" si="3"/>
        <v>#REF!</v>
      </c>
      <c r="N7" s="5" t="e">
        <f t="shared" si="3"/>
        <v>#REF!</v>
      </c>
      <c r="O7" s="5" t="e">
        <f t="shared" si="4"/>
        <v>#REF!</v>
      </c>
      <c r="P7" s="5" t="e">
        <f t="shared" si="5"/>
        <v>#REF!</v>
      </c>
      <c r="Q7" s="71">
        <f t="shared" si="6"/>
        <v>482</v>
      </c>
      <c r="R7" s="69">
        <f>+ROUND($T7*R$2,0)</f>
        <v>964</v>
      </c>
      <c r="S7" s="69">
        <f>+ROUND($T7*S$2,0)</f>
        <v>1686</v>
      </c>
      <c r="T7" s="70">
        <v>2409</v>
      </c>
      <c r="U7" s="4" t="e">
        <f>ROUND(Q7*#REF!,2)</f>
        <v>#REF!</v>
      </c>
      <c r="V7" s="4" t="e">
        <f>ROUND(R7*#REF!,2)</f>
        <v>#REF!</v>
      </c>
      <c r="W7" s="4" t="e">
        <f>ROUND(S7*#REF!,2)</f>
        <v>#REF!</v>
      </c>
      <c r="X7" s="6" t="e">
        <f>ROUND(T7*#REF!,2)</f>
        <v>#REF!</v>
      </c>
    </row>
    <row r="8" spans="1:24" ht="45" thickBot="1" thickTop="1">
      <c r="A8" s="57" t="s">
        <v>49</v>
      </c>
      <c r="B8" s="1">
        <v>704.05</v>
      </c>
      <c r="C8" s="1">
        <v>398.21</v>
      </c>
      <c r="D8" s="1">
        <v>398.21</v>
      </c>
      <c r="E8" s="2">
        <v>460.0302</v>
      </c>
      <c r="F8" s="1">
        <v>153.33</v>
      </c>
      <c r="G8" s="2">
        <v>21258.6624</v>
      </c>
      <c r="H8" s="4" t="e">
        <f t="shared" si="7"/>
        <v>#REF!</v>
      </c>
      <c r="I8" s="4" t="e">
        <f t="shared" si="0"/>
        <v>#REF!</v>
      </c>
      <c r="J8" s="4" t="e">
        <f t="shared" si="1"/>
        <v>#REF!</v>
      </c>
      <c r="K8" s="4" t="e">
        <f t="shared" si="2"/>
        <v>#REF!</v>
      </c>
      <c r="L8" s="11">
        <f>243+1</f>
        <v>244</v>
      </c>
      <c r="M8" s="5" t="e">
        <f t="shared" si="3"/>
        <v>#REF!</v>
      </c>
      <c r="N8" s="5" t="e">
        <f t="shared" si="3"/>
        <v>#REF!</v>
      </c>
      <c r="O8" s="5" t="e">
        <f t="shared" si="4"/>
        <v>#REF!</v>
      </c>
      <c r="P8" s="5" t="e">
        <f t="shared" si="5"/>
        <v>#REF!</v>
      </c>
      <c r="Q8" s="71">
        <f t="shared" si="6"/>
        <v>423</v>
      </c>
      <c r="R8" s="69">
        <f aca="true" t="shared" si="9" ref="R8:S10">+ROUND($T8*R$2,0)</f>
        <v>846</v>
      </c>
      <c r="S8" s="69">
        <f t="shared" si="9"/>
        <v>1480</v>
      </c>
      <c r="T8" s="70">
        <v>2114</v>
      </c>
      <c r="U8" s="4" t="e">
        <f>ROUND(Q8*#REF!,2)</f>
        <v>#REF!</v>
      </c>
      <c r="V8" s="4" t="e">
        <f>ROUND(R8*#REF!,2)</f>
        <v>#REF!</v>
      </c>
      <c r="W8" s="4" t="e">
        <f>ROUND(S8*#REF!,2)</f>
        <v>#REF!</v>
      </c>
      <c r="X8" s="6" t="e">
        <f>ROUND(T8*#REF!,2)</f>
        <v>#REF!</v>
      </c>
    </row>
    <row r="9" spans="1:24" ht="45" thickBot="1" thickTop="1">
      <c r="A9" s="57" t="s">
        <v>50</v>
      </c>
      <c r="B9" s="1">
        <v>704.05</v>
      </c>
      <c r="C9" s="1">
        <v>375.55</v>
      </c>
      <c r="D9" s="1">
        <v>375.55</v>
      </c>
      <c r="E9" s="2">
        <v>441.63</v>
      </c>
      <c r="F9" s="1">
        <v>147.21</v>
      </c>
      <c r="G9" s="2">
        <v>20708.38</v>
      </c>
      <c r="H9" s="4" t="e">
        <f t="shared" si="7"/>
        <v>#REF!</v>
      </c>
      <c r="I9" s="4" t="e">
        <f t="shared" si="0"/>
        <v>#REF!</v>
      </c>
      <c r="J9" s="4" t="e">
        <f t="shared" si="1"/>
        <v>#REF!</v>
      </c>
      <c r="K9" s="4" t="e">
        <f t="shared" si="2"/>
        <v>#REF!</v>
      </c>
      <c r="L9" s="11">
        <v>132</v>
      </c>
      <c r="M9" s="5" t="e">
        <f t="shared" si="3"/>
        <v>#REF!</v>
      </c>
      <c r="N9" s="5" t="e">
        <f t="shared" si="3"/>
        <v>#REF!</v>
      </c>
      <c r="O9" s="5" t="e">
        <f t="shared" si="4"/>
        <v>#REF!</v>
      </c>
      <c r="P9" s="5" t="e">
        <f t="shared" si="5"/>
        <v>#REF!</v>
      </c>
      <c r="Q9" s="71">
        <f t="shared" si="6"/>
        <v>416</v>
      </c>
      <c r="R9" s="69">
        <f t="shared" si="9"/>
        <v>832</v>
      </c>
      <c r="S9" s="69">
        <f t="shared" si="9"/>
        <v>1455</v>
      </c>
      <c r="T9" s="70">
        <v>2079</v>
      </c>
      <c r="U9" s="4" t="e">
        <f>ROUND(Q9*#REF!,2)</f>
        <v>#REF!</v>
      </c>
      <c r="V9" s="4" t="e">
        <f>ROUND(R9*#REF!,2)</f>
        <v>#REF!</v>
      </c>
      <c r="W9" s="4" t="e">
        <f>ROUND(S9*#REF!,2)</f>
        <v>#REF!</v>
      </c>
      <c r="X9" s="6" t="e">
        <f>ROUND(T9*#REF!,2)</f>
        <v>#REF!</v>
      </c>
    </row>
    <row r="10" spans="1:24" ht="45" thickBot="1" thickTop="1">
      <c r="A10" s="57" t="s">
        <v>51</v>
      </c>
      <c r="B10" s="1">
        <v>575.68</v>
      </c>
      <c r="C10" s="1">
        <v>330.28</v>
      </c>
      <c r="D10" s="1">
        <v>330.28</v>
      </c>
      <c r="E10" s="2">
        <v>349.63</v>
      </c>
      <c r="F10" s="1">
        <v>116.54</v>
      </c>
      <c r="G10" s="2">
        <v>17112.08</v>
      </c>
      <c r="H10" s="4" t="e">
        <f t="shared" si="7"/>
        <v>#REF!</v>
      </c>
      <c r="I10" s="4" t="e">
        <f t="shared" si="0"/>
        <v>#REF!</v>
      </c>
      <c r="J10" s="4" t="e">
        <f t="shared" si="1"/>
        <v>#REF!</v>
      </c>
      <c r="K10" s="4" t="e">
        <f t="shared" si="2"/>
        <v>#REF!</v>
      </c>
      <c r="L10" s="11">
        <f>114+120</f>
        <v>234</v>
      </c>
      <c r="M10" s="5" t="e">
        <f t="shared" si="3"/>
        <v>#REF!</v>
      </c>
      <c r="N10" s="5" t="e">
        <f t="shared" si="3"/>
        <v>#REF!</v>
      </c>
      <c r="O10" s="5" t="e">
        <f t="shared" si="4"/>
        <v>#REF!</v>
      </c>
      <c r="P10" s="5" t="e">
        <f t="shared" si="5"/>
        <v>#REF!</v>
      </c>
      <c r="Q10" s="71">
        <f>ROUND($T10*Q$2,2)</f>
        <v>400</v>
      </c>
      <c r="R10" s="69">
        <f t="shared" si="9"/>
        <v>800</v>
      </c>
      <c r="S10" s="69">
        <f t="shared" si="9"/>
        <v>1400</v>
      </c>
      <c r="T10" s="70">
        <v>2000</v>
      </c>
      <c r="U10" s="4" t="e">
        <f>ROUND(Q10*#REF!,2)</f>
        <v>#REF!</v>
      </c>
      <c r="V10" s="4" t="e">
        <f>ROUND(R10*#REF!,2)</f>
        <v>#REF!</v>
      </c>
      <c r="W10" s="4" t="e">
        <f>ROUND(S10*#REF!,2)</f>
        <v>#REF!</v>
      </c>
      <c r="X10" s="6" t="e">
        <f>ROUND(T10*#REF!,2)</f>
        <v>#REF!</v>
      </c>
    </row>
    <row r="11" spans="13:16" ht="15.75" thickTop="1">
      <c r="M11" s="7" t="e">
        <f>SUM(M3:M10)</f>
        <v>#REF!</v>
      </c>
      <c r="N11" s="7" t="e">
        <f>SUM(N3:N10)</f>
        <v>#REF!</v>
      </c>
      <c r="O11" s="7" t="e">
        <f>SUM(O3:O10)</f>
        <v>#REF!</v>
      </c>
      <c r="P11" s="7" t="e">
        <f>SUM(P3:P10)</f>
        <v>#REF!</v>
      </c>
    </row>
    <row r="12" ht="15">
      <c r="Q12" s="51"/>
    </row>
    <row r="13" ht="15">
      <c r="T13" s="52"/>
    </row>
  </sheetData>
  <printOptions/>
  <pageMargins left="0.5118110236220472" right="0.75" top="0.7480314960629921" bottom="1" header="0" footer="0"/>
  <pageSetup fitToHeight="1" fitToWidth="1" horizontalDpi="600" verticalDpi="600" orientation="landscape" paperSize="9" r:id="rId1"/>
  <headerFooter alignWithMargins="0">
    <oddHeader>&amp;L&amp;"CG Times,Negrita"Complemento de Calidad&amp;C&amp;"CG Times,Negrita"&amp;12- PAS FUNCIONARIO -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JIMENEZ</dc:creator>
  <cp:keywords/>
  <dc:description/>
  <cp:lastModifiedBy>Admin</cp:lastModifiedBy>
  <cp:lastPrinted>2007-03-14T14:29:48Z</cp:lastPrinted>
  <dcterms:created xsi:type="dcterms:W3CDTF">2007-03-09T08:50:01Z</dcterms:created>
  <dcterms:modified xsi:type="dcterms:W3CDTF">2007-03-19T11:01:03Z</dcterms:modified>
  <cp:category/>
  <cp:version/>
  <cp:contentType/>
  <cp:contentStatus/>
</cp:coreProperties>
</file>